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ILDOCS\Финансовые показатели Фонда\"/>
    </mc:Choice>
  </mc:AlternateContent>
  <bookViews>
    <workbookView xWindow="0" yWindow="0" windowWidth="23040" windowHeight="8904"/>
  </bookViews>
  <sheets>
    <sheet name="Ҳисоботи молиявӣ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2" l="1"/>
  <c r="C4" i="2"/>
  <c r="C9" i="2" s="1"/>
  <c r="C19" i="2"/>
  <c r="B19" i="2"/>
  <c r="C14" i="2"/>
  <c r="B14" i="2"/>
  <c r="B9" i="2"/>
  <c r="B20" i="2" l="1"/>
  <c r="B21" i="2" s="1"/>
  <c r="C20" i="2"/>
  <c r="C21" i="2" s="1"/>
  <c r="D19" i="2"/>
  <c r="D14" i="2"/>
  <c r="D9" i="2"/>
  <c r="D20" i="2" l="1"/>
  <c r="D21" i="2"/>
  <c r="E19" i="2"/>
  <c r="E14" i="2"/>
  <c r="E9" i="2"/>
  <c r="E20" i="2" l="1"/>
  <c r="E21" i="2" s="1"/>
  <c r="L13" i="2"/>
  <c r="I16" i="2"/>
  <c r="I13" i="2"/>
  <c r="I8" i="2"/>
  <c r="I6" i="2"/>
  <c r="I5" i="2"/>
  <c r="I4" i="2"/>
  <c r="J16" i="2"/>
  <c r="J13" i="2" l="1"/>
  <c r="J8" i="2"/>
  <c r="J4" i="2"/>
  <c r="K16" i="2"/>
  <c r="K13" i="2"/>
  <c r="K8" i="2"/>
  <c r="K4" i="2"/>
  <c r="H16" i="2"/>
  <c r="H13" i="2"/>
  <c r="H8" i="2"/>
  <c r="H4" i="2"/>
  <c r="G16" i="2"/>
  <c r="F21" i="2"/>
  <c r="G13" i="2"/>
  <c r="G8" i="2"/>
  <c r="G4" i="2"/>
  <c r="F16" i="2"/>
  <c r="F13" i="2"/>
  <c r="F11" i="2"/>
  <c r="F4" i="2"/>
  <c r="F9" i="2"/>
  <c r="G9" i="2" l="1"/>
  <c r="H9" i="2"/>
  <c r="I9" i="2"/>
  <c r="J9" i="2"/>
  <c r="K9" i="2"/>
  <c r="L9" i="2"/>
  <c r="G14" i="2"/>
  <c r="H14" i="2"/>
  <c r="I14" i="2"/>
  <c r="J14" i="2"/>
  <c r="K14" i="2"/>
  <c r="L14" i="2"/>
  <c r="L20" i="2" s="1"/>
  <c r="G19" i="2"/>
  <c r="H19" i="2"/>
  <c r="I19" i="2"/>
  <c r="J19" i="2"/>
  <c r="K19" i="2"/>
  <c r="L19" i="2"/>
  <c r="F19" i="2"/>
  <c r="L21" i="2" l="1"/>
  <c r="I20" i="2"/>
  <c r="I21" i="2"/>
  <c r="K20" i="2"/>
  <c r="K21" i="2" s="1"/>
  <c r="J20" i="2"/>
  <c r="J21" i="2" s="1"/>
  <c r="H20" i="2"/>
  <c r="H21" i="2" s="1"/>
  <c r="G20" i="2"/>
  <c r="G21" i="2" s="1"/>
  <c r="F14" i="2"/>
  <c r="F20" i="2" s="1"/>
</calcChain>
</file>

<file path=xl/sharedStrings.xml><?xml version="1.0" encoding="utf-8"?>
<sst xmlns="http://schemas.openxmlformats.org/spreadsheetml/2006/main" count="20" uniqueCount="20">
  <si>
    <t>Ҳисоботи молиявии ФҚХ "Фонди бозтамвил"</t>
  </si>
  <si>
    <t>ДОРОИҲО</t>
  </si>
  <si>
    <t>ӮҲДАДОРИҲО</t>
  </si>
  <si>
    <t>САРМОЯИ ТАВОЗУНӢ</t>
  </si>
  <si>
    <t>Воситаҳои пулӣ</t>
  </si>
  <si>
    <t>Маблағҳо дар Бонкҳо ва ташкилоти маблағгузории хурд</t>
  </si>
  <si>
    <t>Қарзҳои байнибонкӣ</t>
  </si>
  <si>
    <t>Воситаҳои асосӣ</t>
  </si>
  <si>
    <t>Дороиҳои дигар</t>
  </si>
  <si>
    <t>Ҳамаги Дороиҳо</t>
  </si>
  <si>
    <t>Маблағҳои донорҳо</t>
  </si>
  <si>
    <t>Дигар ӯҳдадориҳо</t>
  </si>
  <si>
    <t>Ҳамаги ӯҳдадориҳо</t>
  </si>
  <si>
    <t>Захираҳо</t>
  </si>
  <si>
    <t>Ҳамаги сармояи тавозунӣ</t>
  </si>
  <si>
    <t>Нишондиҳандаҳои асосӣ (ҳазор сомони)</t>
  </si>
  <si>
    <t>Маблағҳои Бонкҳо ва ташкилоти маблағгузории хурд</t>
  </si>
  <si>
    <t>Фоидаи тақсимнашуда / зарари солҳои гузашта</t>
  </si>
  <si>
    <t>Фоидаи соли ҷорӣ</t>
  </si>
  <si>
    <t>Ҳамаги ӯҳдадориҳо ва Сармояи тавозунӣ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</si>
</sst>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₽_-;\-* #,##0.00\ _₽_-;_-* &quot;-&quot;??\ _₽_-;_-@_-"/>
    <numFmt numFmtId="164" formatCode="_-* #,##0\ _₽_-;\-* #,##0\ _₽_-;_-* &quot;-&quot;??\ _₽_-;_-@_-"/>
  </numFmts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17">
    <xf numFmtId="0" fontId="0" fillId="0" borderId="0" xfId="0"/>
    <xf numFmtId="0" fontId="2" fillId="0" borderId="0" xfId="0" applyFont="1"/>
    <xf numFmtId="164" fontId="0" fillId="0" borderId="1" xfId="1" applyNumberFormat="1" applyFont="1" applyBorder="1"/>
    <xf numFmtId="164" fontId="2" fillId="0" borderId="1" xfId="1" applyNumberFormat="1" applyFont="1" applyBorder="1"/>
    <xf numFmtId="164" fontId="0" fillId="0" borderId="0" xfId="0" applyNumberFormat="1"/>
    <xf numFmtId="164" fontId="0" fillId="0" borderId="1" xfId="1" applyNumberFormat="1" applyFont="1" applyBorder="1" applyAlignment="1">
      <alignment wrapText="1"/>
    </xf>
    <xf numFmtId="164" fontId="2" fillId="0" borderId="1" xfId="1" applyNumberFormat="1" applyFont="1" applyBorder="1" applyAlignment="1">
      <alignment horizontal="left" wrapText="1"/>
    </xf>
    <xf numFmtId="164" fontId="0" fillId="0" borderId="1" xfId="1" applyNumberFormat="1" applyFont="1" applyFill="1" applyBorder="1" applyAlignment="1">
      <alignment wrapText="1"/>
    </xf>
    <xf numFmtId="164" fontId="2" fillId="0" borderId="1" xfId="1" applyNumberFormat="1" applyFont="1" applyFill="1" applyBorder="1" applyAlignment="1">
      <alignment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14" fontId="1" fillId="2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3" borderId="1" xfId="0" applyFont="1" applyFill="1" applyBorder="1" applyAlignment="1">
      <alignment horizontal="center"/>
    </xf>
    <xf numFmtId="164" fontId="2" fillId="0" borderId="1" xfId="1" applyNumberFormat="1" applyFont="1" applyBorder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zoomScaleNormal="100" workbookViewId="0">
      <selection activeCell="N14" sqref="N14"/>
    </sheetView>
  </sheetViews>
  <sheetFormatPr defaultRowHeight="14.4" x14ac:dyDescent="0.3"/>
  <cols>
    <col min="1" max="1" width="20.6640625" style="9" customWidth="1"/>
    <col min="2" max="3" width="10.33203125" style="9" bestFit="1" customWidth="1"/>
    <col min="4" max="9" width="10.33203125" bestFit="1" customWidth="1"/>
    <col min="10" max="12" width="10.109375" bestFit="1" customWidth="1"/>
  </cols>
  <sheetData>
    <row r="1" spans="1:12" x14ac:dyDescent="0.3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</row>
    <row r="2" spans="1:12" s="12" customFormat="1" ht="39" customHeight="1" x14ac:dyDescent="0.3">
      <c r="A2" s="10" t="s">
        <v>15</v>
      </c>
      <c r="B2" s="13">
        <v>44012</v>
      </c>
      <c r="C2" s="13">
        <v>43921</v>
      </c>
      <c r="D2" s="11">
        <v>43830</v>
      </c>
      <c r="E2" s="11">
        <v>43738</v>
      </c>
      <c r="F2" s="11">
        <v>43646</v>
      </c>
      <c r="G2" s="11">
        <v>43555</v>
      </c>
      <c r="H2" s="11">
        <v>43465</v>
      </c>
      <c r="I2" s="11">
        <v>43373</v>
      </c>
      <c r="J2" s="11">
        <v>43281</v>
      </c>
      <c r="K2" s="11">
        <v>43190</v>
      </c>
      <c r="L2" s="11">
        <v>43100</v>
      </c>
    </row>
    <row r="3" spans="1:12" x14ac:dyDescent="0.3">
      <c r="A3" s="15" t="s">
        <v>1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</row>
    <row r="4" spans="1:12" x14ac:dyDescent="0.3">
      <c r="A4" s="5" t="s">
        <v>4</v>
      </c>
      <c r="B4" s="5">
        <v>167068.505</v>
      </c>
      <c r="C4" s="5">
        <f>159574432/1000</f>
        <v>159574.432</v>
      </c>
      <c r="D4" s="2">
        <v>89744.877999999997</v>
      </c>
      <c r="E4" s="2">
        <v>61042.42</v>
      </c>
      <c r="F4" s="2">
        <f>14449.644+35019.308+0</f>
        <v>49468.951999999997</v>
      </c>
      <c r="G4" s="2">
        <f>24616.13+19590.428</f>
        <v>44206.558000000005</v>
      </c>
      <c r="H4" s="2">
        <f>13479.764+12816.292</f>
        <v>26296.055999999997</v>
      </c>
      <c r="I4" s="2">
        <f>12389.586+3499.309</f>
        <v>15888.895</v>
      </c>
      <c r="J4" s="2">
        <f>25686.335+1999.82</f>
        <v>27686.154999999999</v>
      </c>
      <c r="K4" s="2">
        <f>28215.616+881.38</f>
        <v>29096.996000000003</v>
      </c>
      <c r="L4" s="2">
        <v>71557.567999999999</v>
      </c>
    </row>
    <row r="5" spans="1:12" ht="43.2" x14ac:dyDescent="0.3">
      <c r="A5" s="5" t="s">
        <v>5</v>
      </c>
      <c r="B5" s="5">
        <v>0</v>
      </c>
      <c r="C5" s="5">
        <v>0</v>
      </c>
      <c r="D5" s="2">
        <v>40000</v>
      </c>
      <c r="E5" s="2">
        <v>67000</v>
      </c>
      <c r="F5" s="2">
        <v>50000</v>
      </c>
      <c r="G5" s="2">
        <v>50000</v>
      </c>
      <c r="H5" s="2">
        <v>60000</v>
      </c>
      <c r="I5" s="2">
        <f>80000</f>
        <v>80000</v>
      </c>
      <c r="J5" s="2">
        <v>60000</v>
      </c>
      <c r="K5" s="2">
        <v>50000</v>
      </c>
      <c r="L5" s="2">
        <v>0</v>
      </c>
    </row>
    <row r="6" spans="1:12" x14ac:dyDescent="0.3">
      <c r="A6" s="5" t="s">
        <v>6</v>
      </c>
      <c r="B6" s="5">
        <v>66549.611000000004</v>
      </c>
      <c r="C6" s="5">
        <v>69477.354000000007</v>
      </c>
      <c r="D6" s="2">
        <v>70160.654999999999</v>
      </c>
      <c r="E6" s="2">
        <v>69975.611000000004</v>
      </c>
      <c r="F6" s="2">
        <v>60704.591</v>
      </c>
      <c r="G6" s="2">
        <v>43943.387999999999</v>
      </c>
      <c r="H6" s="2">
        <v>28985.103999999999</v>
      </c>
      <c r="I6" s="2">
        <f>7889.617</f>
        <v>7889.6170000000002</v>
      </c>
      <c r="J6" s="2">
        <v>5497.0169999999998</v>
      </c>
      <c r="K6" s="2">
        <v>881.95</v>
      </c>
      <c r="L6" s="2">
        <v>0</v>
      </c>
    </row>
    <row r="7" spans="1:12" x14ac:dyDescent="0.3">
      <c r="A7" s="5" t="s">
        <v>7</v>
      </c>
      <c r="B7" s="5">
        <v>323.173</v>
      </c>
      <c r="C7" s="5">
        <v>354.20800000000003</v>
      </c>
      <c r="D7" s="2">
        <v>212.47</v>
      </c>
      <c r="E7" s="2">
        <v>235.14400000000001</v>
      </c>
      <c r="F7" s="2">
        <v>262.94200000000001</v>
      </c>
      <c r="G7" s="2">
        <v>280.07799999999997</v>
      </c>
      <c r="H7" s="2">
        <v>282.529</v>
      </c>
      <c r="I7" s="2">
        <v>247.68899999999999</v>
      </c>
      <c r="J7" s="2">
        <v>258.57600000000002</v>
      </c>
      <c r="K7" s="2">
        <v>83.966999999999999</v>
      </c>
      <c r="L7" s="2">
        <v>0</v>
      </c>
    </row>
    <row r="8" spans="1:12" x14ac:dyDescent="0.3">
      <c r="A8" s="5" t="s">
        <v>8</v>
      </c>
      <c r="B8" s="5">
        <v>2081.3229999999999</v>
      </c>
      <c r="C8" s="5">
        <v>2343.9830000000002</v>
      </c>
      <c r="D8" s="2">
        <v>2752.4549999999999</v>
      </c>
      <c r="E8" s="2">
        <v>609.09400000000005</v>
      </c>
      <c r="F8" s="2">
        <v>523.15599999999995</v>
      </c>
      <c r="G8" s="2">
        <f>24.594+319</f>
        <v>343.59399999999999</v>
      </c>
      <c r="H8" s="2">
        <f>38.549+20.634+168.482+4.79</f>
        <v>232.45499999999998</v>
      </c>
      <c r="I8" s="2">
        <f>1.035+0.073+47.855+217.42+109.64</f>
        <v>376.02299999999997</v>
      </c>
      <c r="J8" s="2">
        <f>0.294+4.59+127.762+224.74+68.532</f>
        <v>425.91799999999995</v>
      </c>
      <c r="K8" s="2">
        <f>22.347+16.951+165.618+33.752</f>
        <v>238.66800000000001</v>
      </c>
      <c r="L8" s="2">
        <v>11.541</v>
      </c>
    </row>
    <row r="9" spans="1:12" s="1" customFormat="1" x14ac:dyDescent="0.3">
      <c r="A9" s="6" t="s">
        <v>9</v>
      </c>
      <c r="B9" s="3">
        <f t="shared" ref="B9:C9" si="0">SUM(B4:B8)</f>
        <v>236022.61200000002</v>
      </c>
      <c r="C9" s="3">
        <f t="shared" si="0"/>
        <v>231749.97700000004</v>
      </c>
      <c r="D9" s="3">
        <f>SUM(D4:D8)</f>
        <v>202870.45799999998</v>
      </c>
      <c r="E9" s="3">
        <f>SUM(E4:E8)</f>
        <v>198862.26900000003</v>
      </c>
      <c r="F9" s="3">
        <f>SUM(F4:F8)</f>
        <v>160959.641</v>
      </c>
      <c r="G9" s="3">
        <f t="shared" ref="G9:L9" si="1">SUM(G4:G8)</f>
        <v>138773.61800000002</v>
      </c>
      <c r="H9" s="3">
        <f t="shared" si="1"/>
        <v>115796.144</v>
      </c>
      <c r="I9" s="3">
        <f t="shared" si="1"/>
        <v>104402.224</v>
      </c>
      <c r="J9" s="3">
        <f t="shared" si="1"/>
        <v>93867.665999999997</v>
      </c>
      <c r="K9" s="3">
        <f t="shared" si="1"/>
        <v>80301.581000000006</v>
      </c>
      <c r="L9" s="3">
        <f t="shared" si="1"/>
        <v>71569.108999999997</v>
      </c>
    </row>
    <row r="10" spans="1:12" s="1" customFormat="1" x14ac:dyDescent="0.3">
      <c r="A10" s="16" t="s">
        <v>2</v>
      </c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</row>
    <row r="11" spans="1:12" ht="43.2" x14ac:dyDescent="0.3">
      <c r="A11" s="7" t="s">
        <v>16</v>
      </c>
      <c r="B11" s="7">
        <v>0</v>
      </c>
      <c r="C11" s="7">
        <v>0</v>
      </c>
      <c r="D11" s="2">
        <v>0</v>
      </c>
      <c r="E11" s="2">
        <v>0</v>
      </c>
      <c r="F11" s="2">
        <f>0</f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</row>
    <row r="12" spans="1:12" x14ac:dyDescent="0.3">
      <c r="A12" s="7" t="s">
        <v>10</v>
      </c>
      <c r="B12" s="7">
        <v>0</v>
      </c>
      <c r="C12" s="7">
        <v>0</v>
      </c>
      <c r="D12" s="2">
        <v>0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</row>
    <row r="13" spans="1:12" x14ac:dyDescent="0.3">
      <c r="A13" s="7" t="s">
        <v>11</v>
      </c>
      <c r="B13" s="7">
        <v>48593.163</v>
      </c>
      <c r="C13" s="7">
        <v>46871.188000000002</v>
      </c>
      <c r="D13" s="2">
        <v>44929.544999999998</v>
      </c>
      <c r="E13" s="2">
        <v>43960.17</v>
      </c>
      <c r="F13" s="2">
        <f>277.594+71.61+20.736+0.036+0.004+35019.308</f>
        <v>35389.288</v>
      </c>
      <c r="G13" s="2">
        <f>12.823+183.534+0.408+0.088+19590.428+0.998</f>
        <v>19788.278999999999</v>
      </c>
      <c r="H13" s="2">
        <f>2.456+202.61+26.086+45.56+12816.292+3.135</f>
        <v>13096.138999999999</v>
      </c>
      <c r="I13" s="2">
        <f>5.589+215.074+27.216+55.259+3499.309+0.745</f>
        <v>3803.192</v>
      </c>
      <c r="J13" s="2">
        <f>149.697+20.778+29.161+1999.82+1.839</f>
        <v>2201.2950000000001</v>
      </c>
      <c r="K13" s="2">
        <f>881.38+2.346+144.773+13.17+7.11+29.632+0.626</f>
        <v>1079.037</v>
      </c>
      <c r="L13" s="2">
        <f>48.549+6.329+0.28+11.972+0.155+0.848</f>
        <v>68.132999999999996</v>
      </c>
    </row>
    <row r="14" spans="1:12" s="1" customFormat="1" x14ac:dyDescent="0.3">
      <c r="A14" s="8" t="s">
        <v>12</v>
      </c>
      <c r="B14" s="3">
        <f t="shared" ref="B14:C14" si="2">SUM(B11:B13)</f>
        <v>48593.163</v>
      </c>
      <c r="C14" s="3">
        <f t="shared" si="2"/>
        <v>46871.188000000002</v>
      </c>
      <c r="D14" s="3">
        <f>SUM(D11:D13)</f>
        <v>44929.544999999998</v>
      </c>
      <c r="E14" s="3">
        <f>SUM(E11:E13)</f>
        <v>43960.17</v>
      </c>
      <c r="F14" s="3">
        <f>SUM(F11:F13)</f>
        <v>35389.288</v>
      </c>
      <c r="G14" s="3">
        <f t="shared" ref="G14:L14" si="3">SUM(G11:G13)</f>
        <v>19788.278999999999</v>
      </c>
      <c r="H14" s="3">
        <f t="shared" si="3"/>
        <v>13096.138999999999</v>
      </c>
      <c r="I14" s="3">
        <f t="shared" si="3"/>
        <v>3803.192</v>
      </c>
      <c r="J14" s="3">
        <f t="shared" si="3"/>
        <v>2201.2950000000001</v>
      </c>
      <c r="K14" s="3">
        <f t="shared" si="3"/>
        <v>1079.037</v>
      </c>
      <c r="L14" s="3">
        <f t="shared" si="3"/>
        <v>68.132999999999996</v>
      </c>
    </row>
    <row r="15" spans="1:12" s="1" customFormat="1" x14ac:dyDescent="0.3">
      <c r="A15" s="16" t="s">
        <v>3</v>
      </c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</row>
    <row r="16" spans="1:12" x14ac:dyDescent="0.3">
      <c r="A16" s="7" t="s">
        <v>13</v>
      </c>
      <c r="B16" s="7">
        <v>181520.03899999999</v>
      </c>
      <c r="C16" s="7">
        <f>178557.984+1416.804</f>
        <v>179974.788</v>
      </c>
      <c r="D16" s="2">
        <v>154221.58799999999</v>
      </c>
      <c r="E16" s="2">
        <v>152260.37299999999</v>
      </c>
      <c r="F16" s="2">
        <f>122792.422+381.235+836.147</f>
        <v>124009.804</v>
      </c>
      <c r="G16" s="2">
        <f>117264.347+299.1655+579.702</f>
        <v>118143.2145</v>
      </c>
      <c r="H16" s="2">
        <f>101739.068+579.702</f>
        <v>102318.77</v>
      </c>
      <c r="I16" s="2">
        <f>99985.103+157.792</f>
        <v>100142.895</v>
      </c>
      <c r="J16" s="2">
        <f>91404.014+109.94</f>
        <v>91513.953999999998</v>
      </c>
      <c r="K16" s="2">
        <f>79264.941+17.64</f>
        <v>79282.581000000006</v>
      </c>
      <c r="L16" s="2">
        <v>71639.903999999995</v>
      </c>
    </row>
    <row r="17" spans="1:12" ht="57.6" x14ac:dyDescent="0.3">
      <c r="A17" s="7" t="s">
        <v>17</v>
      </c>
      <c r="B17" s="7">
        <v>3719.3240000000001</v>
      </c>
      <c r="C17" s="7">
        <v>3719.3240000000001</v>
      </c>
      <c r="D17" s="2">
        <v>0</v>
      </c>
      <c r="E17" s="2">
        <v>0</v>
      </c>
      <c r="F17" s="2">
        <v>0</v>
      </c>
      <c r="G17" s="2">
        <v>126.63249999999999</v>
      </c>
      <c r="H17" s="2">
        <v>-138.928</v>
      </c>
      <c r="I17" s="2">
        <v>-138.928</v>
      </c>
      <c r="J17" s="2">
        <v>-138.928</v>
      </c>
      <c r="K17" s="2">
        <v>-138.928</v>
      </c>
      <c r="L17" s="2">
        <v>0</v>
      </c>
    </row>
    <row r="18" spans="1:12" x14ac:dyDescent="0.3">
      <c r="A18" s="7" t="s">
        <v>18</v>
      </c>
      <c r="B18" s="7">
        <v>2190.0859999999998</v>
      </c>
      <c r="C18" s="7">
        <v>1184.6769999999999</v>
      </c>
      <c r="D18" s="2">
        <v>3719.3249999999998</v>
      </c>
      <c r="E18" s="2">
        <v>2641.7260000000001</v>
      </c>
      <c r="F18" s="2">
        <v>1560.549</v>
      </c>
      <c r="G18" s="2">
        <v>715.49199999999996</v>
      </c>
      <c r="H18" s="2">
        <v>520.16300000000001</v>
      </c>
      <c r="I18" s="2">
        <v>595.06500000000005</v>
      </c>
      <c r="J18" s="2">
        <v>291.34500000000003</v>
      </c>
      <c r="K18" s="2">
        <v>78.891000000000005</v>
      </c>
      <c r="L18" s="2">
        <v>-138.928</v>
      </c>
    </row>
    <row r="19" spans="1:12" s="1" customFormat="1" ht="28.8" x14ac:dyDescent="0.3">
      <c r="A19" s="8" t="s">
        <v>14</v>
      </c>
      <c r="B19" s="3">
        <f t="shared" ref="B19:C19" si="4">SUM(B16:B18)</f>
        <v>187429.44899999999</v>
      </c>
      <c r="C19" s="3">
        <f t="shared" si="4"/>
        <v>184878.78899999999</v>
      </c>
      <c r="D19" s="3">
        <f>SUM(D16:D18)</f>
        <v>157940.913</v>
      </c>
      <c r="E19" s="3">
        <f>SUM(E16:E18)</f>
        <v>154902.09899999999</v>
      </c>
      <c r="F19" s="3">
        <f>SUM(F16:F18)</f>
        <v>125570.353</v>
      </c>
      <c r="G19" s="3">
        <f t="shared" ref="G19:L19" si="5">SUM(G16:G18)</f>
        <v>118985.33900000001</v>
      </c>
      <c r="H19" s="3">
        <f t="shared" si="5"/>
        <v>102700.005</v>
      </c>
      <c r="I19" s="3">
        <f t="shared" si="5"/>
        <v>100599.03200000001</v>
      </c>
      <c r="J19" s="3">
        <f t="shared" si="5"/>
        <v>91666.370999999999</v>
      </c>
      <c r="K19" s="3">
        <f t="shared" si="5"/>
        <v>79222.544000000009</v>
      </c>
      <c r="L19" s="3">
        <f t="shared" si="5"/>
        <v>71500.975999999995</v>
      </c>
    </row>
    <row r="20" spans="1:12" s="1" customFormat="1" ht="28.8" x14ac:dyDescent="0.3">
      <c r="A20" s="8" t="s">
        <v>19</v>
      </c>
      <c r="B20" s="3">
        <f t="shared" ref="B20:E20" si="6">B14+B19</f>
        <v>236022.61199999999</v>
      </c>
      <c r="C20" s="3">
        <f t="shared" si="6"/>
        <v>231749.97699999998</v>
      </c>
      <c r="D20" s="3">
        <f t="shared" si="6"/>
        <v>202870.45799999998</v>
      </c>
      <c r="E20" s="3">
        <f t="shared" si="6"/>
        <v>198862.26899999997</v>
      </c>
      <c r="F20" s="3">
        <f t="shared" ref="F20:L20" si="7">F14+F19</f>
        <v>160959.641</v>
      </c>
      <c r="G20" s="3">
        <f t="shared" si="7"/>
        <v>138773.61800000002</v>
      </c>
      <c r="H20" s="3">
        <f t="shared" si="7"/>
        <v>115796.144</v>
      </c>
      <c r="I20" s="3">
        <f t="shared" si="7"/>
        <v>104402.224</v>
      </c>
      <c r="J20" s="3">
        <f t="shared" si="7"/>
        <v>93867.665999999997</v>
      </c>
      <c r="K20" s="3">
        <f t="shared" si="7"/>
        <v>80301.581000000006</v>
      </c>
      <c r="L20" s="3">
        <f t="shared" si="7"/>
        <v>71569.108999999997</v>
      </c>
    </row>
    <row r="21" spans="1:12" x14ac:dyDescent="0.3">
      <c r="B21" s="4">
        <f t="shared" ref="B21:C21" si="8">+B9-B20</f>
        <v>0</v>
      </c>
      <c r="C21" s="4">
        <f t="shared" si="8"/>
        <v>0</v>
      </c>
      <c r="D21" s="4">
        <f>+D9-D20</f>
        <v>0</v>
      </c>
      <c r="E21" s="4">
        <f>+E9-E20</f>
        <v>0</v>
      </c>
      <c r="F21" s="4">
        <f>+F9-F20</f>
        <v>0</v>
      </c>
      <c r="G21" s="4">
        <f t="shared" ref="G21:L21" si="9">+G9-G20</f>
        <v>0</v>
      </c>
      <c r="H21" s="4">
        <f t="shared" si="9"/>
        <v>0</v>
      </c>
      <c r="I21" s="4">
        <f t="shared" si="9"/>
        <v>0</v>
      </c>
      <c r="J21" s="4">
        <f t="shared" si="9"/>
        <v>0</v>
      </c>
      <c r="K21" s="4">
        <f t="shared" si="9"/>
        <v>0</v>
      </c>
      <c r="L21" s="4">
        <f t="shared" si="9"/>
        <v>0</v>
      </c>
    </row>
  </sheetData>
  <mergeCells count="4">
    <mergeCell ref="A1:L1"/>
    <mergeCell ref="A3:L3"/>
    <mergeCell ref="A10:L10"/>
    <mergeCell ref="A15:L1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Ҳисоботи молиявӣ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2019-06-10T06:47:01Z</dcterms:created>
  <dcterms:modified xsi:type="dcterms:W3CDTF">2020-07-10T12:02:31Z</dcterms:modified>
</cp:coreProperties>
</file>