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Хуршеда\Desktop\комп Хуршеды\для сайта\фин отчет\1Q 2022\"/>
    </mc:Choice>
  </mc:AlternateContent>
  <xr:revisionPtr revIDLastSave="0" documentId="13_ncr:1_{39A3B369-0EED-4DE6-8ADB-CB2C5BC3DF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4" i="2"/>
  <c r="B9" i="2"/>
  <c r="R13" i="2" l="1"/>
  <c r="O16" i="2"/>
  <c r="O13" i="2"/>
  <c r="O8" i="2"/>
  <c r="O6" i="2"/>
  <c r="O5" i="2"/>
  <c r="O4" i="2"/>
  <c r="P16" i="2"/>
  <c r="P13" i="2" l="1"/>
  <c r="P8" i="2"/>
  <c r="P4" i="2"/>
  <c r="Q16" i="2"/>
  <c r="Q13" i="2"/>
  <c r="Q8" i="2"/>
  <c r="Q4" i="2"/>
  <c r="O9" i="2" l="1"/>
  <c r="P9" i="2"/>
  <c r="Q9" i="2"/>
  <c r="R9" i="2"/>
  <c r="O14" i="2"/>
  <c r="P14" i="2"/>
  <c r="Q14" i="2"/>
  <c r="R14" i="2"/>
  <c r="R20" i="2" s="1"/>
  <c r="O19" i="2"/>
  <c r="P19" i="2"/>
  <c r="Q19" i="2"/>
  <c r="R19" i="2"/>
  <c r="R21" i="2" l="1"/>
  <c r="O20" i="2"/>
  <c r="O21" i="2" s="1"/>
  <c r="Q20" i="2"/>
  <c r="Q21" i="2" s="1"/>
  <c r="P20" i="2"/>
  <c r="P21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<sst xmlns="http://schemas.openxmlformats.org/spreadsheetml/2006/main" count="20" uniqueCount="20">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</sst>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5" fontId="0" fillId="0" borderId="1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65" fontId="0" fillId="0" borderId="5" xfId="1" applyNumberFormat="1" applyFont="1" applyBorder="1" applyAlignment="1">
      <alignment wrapText="1"/>
    </xf>
    <xf numFmtId="165" fontId="0" fillId="0" borderId="6" xfId="1" applyNumberFormat="1" applyFont="1" applyBorder="1"/>
    <xf numFmtId="165" fontId="2" fillId="0" borderId="5" xfId="1" applyNumberFormat="1" applyFont="1" applyBorder="1" applyAlignment="1">
      <alignment horizontal="left" wrapText="1"/>
    </xf>
    <xf numFmtId="165" fontId="2" fillId="0" borderId="6" xfId="1" applyNumberFormat="1" applyFont="1" applyBorder="1"/>
    <xf numFmtId="165" fontId="0" fillId="0" borderId="5" xfId="1" applyNumberFormat="1" applyFont="1" applyFill="1" applyBorder="1" applyAlignment="1">
      <alignment wrapText="1"/>
    </xf>
    <xf numFmtId="165" fontId="2" fillId="0" borderId="5" xfId="1" applyNumberFormat="1" applyFont="1" applyFill="1" applyBorder="1" applyAlignment="1">
      <alignment wrapText="1"/>
    </xf>
    <xf numFmtId="165" fontId="2" fillId="0" borderId="7" xfId="1" applyNumberFormat="1" applyFont="1" applyFill="1" applyBorder="1" applyAlignment="1">
      <alignment wrapText="1"/>
    </xf>
    <xf numFmtId="165" fontId="2" fillId="0" borderId="8" xfId="1" applyNumberFormat="1" applyFont="1" applyBorder="1"/>
    <xf numFmtId="165" fontId="2" fillId="0" borderId="9" xfId="1" applyNumberFormat="1" applyFont="1" applyBorder="1"/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Fill="1" applyBorder="1" applyAlignment="1">
      <alignment wrapText="1"/>
    </xf>
    <xf numFmtId="165" fontId="2" fillId="0" borderId="8" xfId="1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14" fontId="1" fillId="2" borderId="11" xfId="0" applyNumberFormat="1" applyFont="1" applyFill="1" applyBorder="1" applyAlignment="1">
      <alignment horizontal="center" vertical="center"/>
    </xf>
    <xf numFmtId="165" fontId="0" fillId="0" borderId="10" xfId="1" applyNumberFormat="1" applyFont="1" applyBorder="1"/>
    <xf numFmtId="165" fontId="2" fillId="0" borderId="10" xfId="1" applyNumberFormat="1" applyFont="1" applyBorder="1"/>
    <xf numFmtId="165" fontId="2" fillId="0" borderId="12" xfId="1" applyNumberFormat="1" applyFont="1" applyBorder="1"/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Border="1"/>
    <xf numFmtId="165" fontId="0" fillId="0" borderId="0" xfId="1" applyNumberFormat="1" applyFont="1" applyBorder="1" applyAlignment="1">
      <alignment horizontal="center" wrapText="1"/>
    </xf>
    <xf numFmtId="165" fontId="2" fillId="0" borderId="0" xfId="1" applyNumberFormat="1" applyFont="1" applyBorder="1" applyAlignment="1">
      <alignment wrapText="1"/>
    </xf>
    <xf numFmtId="165" fontId="2" fillId="0" borderId="0" xfId="1" applyNumberFormat="1" applyFont="1" applyBorder="1"/>
    <xf numFmtId="165" fontId="2" fillId="0" borderId="0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wrapText="1"/>
    </xf>
    <xf numFmtId="165" fontId="2" fillId="0" borderId="0" xfId="0" applyNumberFormat="1" applyFont="1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1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5" fontId="2" fillId="0" borderId="13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Normal="100" workbookViewId="0">
      <selection activeCell="F5" sqref="F5"/>
    </sheetView>
  </sheetViews>
  <sheetFormatPr defaultRowHeight="14.4" x14ac:dyDescent="0.3"/>
  <cols>
    <col min="1" max="1" width="32.5546875" style="7" customWidth="1"/>
    <col min="2" max="2" width="20.21875" style="7" customWidth="1"/>
    <col min="3" max="3" width="12" style="7" customWidth="1"/>
    <col min="4" max="9" width="10.33203125" style="7" bestFit="1" customWidth="1"/>
    <col min="10" max="14" width="10.33203125" bestFit="1" customWidth="1"/>
    <col min="15" max="15" width="10.33203125" hidden="1" customWidth="1"/>
    <col min="16" max="18" width="10.109375" hidden="1" customWidth="1"/>
  </cols>
  <sheetData>
    <row r="1" spans="1:18" s="9" customFormat="1" ht="18.600000000000001" thickBot="1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8" customFormat="1" ht="28.8" x14ac:dyDescent="0.3">
      <c r="A2" s="10" t="s">
        <v>15</v>
      </c>
      <c r="B2" s="11">
        <v>44651</v>
      </c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33">
        <v>43373</v>
      </c>
      <c r="P2" s="12">
        <v>43281</v>
      </c>
      <c r="Q2" s="12">
        <v>43190</v>
      </c>
      <c r="R2" s="13">
        <v>43100</v>
      </c>
    </row>
    <row r="3" spans="1:18" x14ac:dyDescent="0.3">
      <c r="A3" s="50" t="s">
        <v>1</v>
      </c>
      <c r="B3" s="5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23"/>
      <c r="P3" s="24"/>
      <c r="Q3" s="24"/>
      <c r="R3" s="25"/>
    </row>
    <row r="4" spans="1:18" x14ac:dyDescent="0.3">
      <c r="A4" s="14" t="s">
        <v>4</v>
      </c>
      <c r="B4" s="5">
        <v>224584.361</v>
      </c>
      <c r="C4" s="37"/>
      <c r="D4" s="37"/>
      <c r="E4" s="37"/>
      <c r="F4" s="37"/>
      <c r="G4" s="37"/>
      <c r="H4" s="37"/>
      <c r="I4" s="37"/>
      <c r="J4" s="38"/>
      <c r="K4" s="38"/>
      <c r="L4" s="38"/>
      <c r="M4" s="38"/>
      <c r="N4" s="38"/>
      <c r="O4" s="34">
        <f>12389.586+3499.309</f>
        <v>15888.895</v>
      </c>
      <c r="P4" s="2">
        <f>25686.335+1999.82</f>
        <v>27686.154999999999</v>
      </c>
      <c r="Q4" s="2">
        <f>28215.616+881.38</f>
        <v>29096.996000000003</v>
      </c>
      <c r="R4" s="15">
        <v>71557.567999999999</v>
      </c>
    </row>
    <row r="5" spans="1:18" ht="28.8" x14ac:dyDescent="0.3">
      <c r="A5" s="14" t="s">
        <v>5</v>
      </c>
      <c r="B5" s="6">
        <v>29400</v>
      </c>
      <c r="C5" s="39"/>
      <c r="D5" s="37"/>
      <c r="E5" s="37"/>
      <c r="F5" s="37"/>
      <c r="G5" s="37"/>
      <c r="H5" s="37"/>
      <c r="I5" s="37"/>
      <c r="J5" s="38"/>
      <c r="K5" s="38"/>
      <c r="L5" s="38"/>
      <c r="M5" s="38"/>
      <c r="N5" s="38"/>
      <c r="O5" s="34">
        <f>80000</f>
        <v>80000</v>
      </c>
      <c r="P5" s="2">
        <v>60000</v>
      </c>
      <c r="Q5" s="2">
        <v>50000</v>
      </c>
      <c r="R5" s="15">
        <v>0</v>
      </c>
    </row>
    <row r="6" spans="1:18" x14ac:dyDescent="0.3">
      <c r="A6" s="14" t="s">
        <v>6</v>
      </c>
      <c r="B6" s="5">
        <v>133049.266</v>
      </c>
      <c r="C6" s="37"/>
      <c r="D6" s="37"/>
      <c r="E6" s="37"/>
      <c r="F6" s="37"/>
      <c r="G6" s="37"/>
      <c r="H6" s="37"/>
      <c r="I6" s="37"/>
      <c r="J6" s="38"/>
      <c r="K6" s="38"/>
      <c r="L6" s="38"/>
      <c r="M6" s="38"/>
      <c r="N6" s="38"/>
      <c r="O6" s="34">
        <f>7889.617</f>
        <v>7889.6170000000002</v>
      </c>
      <c r="P6" s="2">
        <v>5497.0169999999998</v>
      </c>
      <c r="Q6" s="2">
        <v>881.95</v>
      </c>
      <c r="R6" s="15">
        <v>0</v>
      </c>
    </row>
    <row r="7" spans="1:18" x14ac:dyDescent="0.3">
      <c r="A7" s="14" t="s">
        <v>7</v>
      </c>
      <c r="B7" s="5">
        <v>198.04900000000001</v>
      </c>
      <c r="C7" s="37"/>
      <c r="D7" s="37"/>
      <c r="E7" s="37"/>
      <c r="F7" s="37"/>
      <c r="G7" s="37"/>
      <c r="H7" s="37"/>
      <c r="I7" s="37"/>
      <c r="J7" s="38"/>
      <c r="K7" s="38"/>
      <c r="L7" s="38"/>
      <c r="M7" s="38"/>
      <c r="N7" s="38"/>
      <c r="O7" s="34">
        <v>247.68899999999999</v>
      </c>
      <c r="P7" s="2">
        <v>258.57600000000002</v>
      </c>
      <c r="Q7" s="2">
        <v>83.966999999999999</v>
      </c>
      <c r="R7" s="15">
        <v>0</v>
      </c>
    </row>
    <row r="8" spans="1:18" x14ac:dyDescent="0.3">
      <c r="A8" s="14" t="s">
        <v>8</v>
      </c>
      <c r="B8" s="5">
        <v>1521.867</v>
      </c>
      <c r="C8" s="37"/>
      <c r="D8" s="37"/>
      <c r="E8" s="37"/>
      <c r="F8" s="37"/>
      <c r="G8" s="37"/>
      <c r="H8" s="37"/>
      <c r="I8" s="37"/>
      <c r="J8" s="38"/>
      <c r="K8" s="38"/>
      <c r="L8" s="38"/>
      <c r="M8" s="38"/>
      <c r="N8" s="38"/>
      <c r="O8" s="34">
        <f>1.035+0.073+47.855+217.42+109.64</f>
        <v>376.02299999999997</v>
      </c>
      <c r="P8" s="2">
        <f>0.294+4.59+127.762+224.74+68.532</f>
        <v>425.91799999999995</v>
      </c>
      <c r="Q8" s="2">
        <f>22.347+16.951+165.618+33.752</f>
        <v>238.66800000000001</v>
      </c>
      <c r="R8" s="15">
        <v>11.541</v>
      </c>
    </row>
    <row r="9" spans="1:18" s="1" customFormat="1" x14ac:dyDescent="0.3">
      <c r="A9" s="16" t="s">
        <v>9</v>
      </c>
      <c r="B9" s="29">
        <f>SUM(B4:B8)</f>
        <v>388753.54300000001</v>
      </c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35">
        <f t="shared" ref="M9:R9" si="0">SUM(O4:O8)</f>
        <v>104402.224</v>
      </c>
      <c r="P9" s="3">
        <f t="shared" si="0"/>
        <v>93867.665999999997</v>
      </c>
      <c r="Q9" s="3">
        <f t="shared" si="0"/>
        <v>80301.581000000006</v>
      </c>
      <c r="R9" s="17">
        <f t="shared" si="0"/>
        <v>71569.108999999997</v>
      </c>
    </row>
    <row r="10" spans="1:18" s="1" customFormat="1" x14ac:dyDescent="0.3">
      <c r="A10" s="52" t="s">
        <v>2</v>
      </c>
      <c r="B10" s="5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6"/>
      <c r="P10" s="27"/>
      <c r="Q10" s="27"/>
      <c r="R10" s="28"/>
    </row>
    <row r="11" spans="1:18" ht="28.8" x14ac:dyDescent="0.3">
      <c r="A11" s="18" t="s">
        <v>16</v>
      </c>
      <c r="B11" s="6">
        <v>0</v>
      </c>
      <c r="C11" s="43"/>
      <c r="D11" s="43"/>
      <c r="E11" s="43"/>
      <c r="F11" s="43"/>
      <c r="G11" s="43"/>
      <c r="H11" s="43"/>
      <c r="I11" s="43"/>
      <c r="J11" s="38"/>
      <c r="K11" s="38"/>
      <c r="L11" s="38"/>
      <c r="M11" s="38"/>
      <c r="N11" s="38"/>
      <c r="O11" s="34">
        <v>0</v>
      </c>
      <c r="P11" s="2">
        <v>0</v>
      </c>
      <c r="Q11" s="2">
        <v>0</v>
      </c>
      <c r="R11" s="15">
        <v>0</v>
      </c>
    </row>
    <row r="12" spans="1:18" x14ac:dyDescent="0.3">
      <c r="A12" s="18" t="s">
        <v>10</v>
      </c>
      <c r="B12" s="6">
        <v>0</v>
      </c>
      <c r="C12" s="43"/>
      <c r="D12" s="43"/>
      <c r="E12" s="43"/>
      <c r="F12" s="43"/>
      <c r="G12" s="43"/>
      <c r="H12" s="43"/>
      <c r="I12" s="43"/>
      <c r="J12" s="38"/>
      <c r="K12" s="38"/>
      <c r="L12" s="38"/>
      <c r="M12" s="38"/>
      <c r="N12" s="38"/>
      <c r="O12" s="34">
        <v>0</v>
      </c>
      <c r="P12" s="2">
        <v>0</v>
      </c>
      <c r="Q12" s="2">
        <v>0</v>
      </c>
      <c r="R12" s="15">
        <v>0</v>
      </c>
    </row>
    <row r="13" spans="1:18" x14ac:dyDescent="0.3">
      <c r="A13" s="18" t="s">
        <v>11</v>
      </c>
      <c r="B13" s="6">
        <v>76331.005999999994</v>
      </c>
      <c r="C13" s="43"/>
      <c r="D13" s="43"/>
      <c r="E13" s="43"/>
      <c r="F13" s="43"/>
      <c r="G13" s="43"/>
      <c r="H13" s="43"/>
      <c r="I13" s="43"/>
      <c r="J13" s="38"/>
      <c r="K13" s="38"/>
      <c r="L13" s="38"/>
      <c r="M13" s="38"/>
      <c r="N13" s="38"/>
      <c r="O13" s="34">
        <f>5.589+215.074+27.216+55.259+3499.309+0.745</f>
        <v>3803.192</v>
      </c>
      <c r="P13" s="2">
        <f>149.697+20.778+29.161+1999.82+1.839</f>
        <v>2201.2950000000001</v>
      </c>
      <c r="Q13" s="2">
        <f>881.38+2.346+144.773+13.17+7.11+29.632+0.626</f>
        <v>1079.037</v>
      </c>
      <c r="R13" s="15">
        <f>48.549+6.329+0.28+11.972+0.155+0.848</f>
        <v>68.132999999999996</v>
      </c>
    </row>
    <row r="14" spans="1:18" s="1" customFormat="1" x14ac:dyDescent="0.3">
      <c r="A14" s="19" t="s">
        <v>12</v>
      </c>
      <c r="B14" s="30">
        <f>SUM(B11:B13)</f>
        <v>76331.005999999994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35">
        <f t="shared" ref="M14:R14" si="1">SUM(O11:O13)</f>
        <v>3803.192</v>
      </c>
      <c r="P14" s="3">
        <f t="shared" si="1"/>
        <v>2201.2950000000001</v>
      </c>
      <c r="Q14" s="3">
        <f t="shared" si="1"/>
        <v>1079.037</v>
      </c>
      <c r="R14" s="17">
        <f t="shared" si="1"/>
        <v>68.132999999999996</v>
      </c>
    </row>
    <row r="15" spans="1:18" s="1" customFormat="1" x14ac:dyDescent="0.3">
      <c r="A15" s="52" t="s">
        <v>3</v>
      </c>
      <c r="B15" s="5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26"/>
      <c r="P15" s="27"/>
      <c r="Q15" s="27"/>
      <c r="R15" s="28"/>
    </row>
    <row r="16" spans="1:18" x14ac:dyDescent="0.3">
      <c r="A16" s="18" t="s">
        <v>13</v>
      </c>
      <c r="B16" s="6">
        <v>310748.04700000002</v>
      </c>
      <c r="C16" s="43"/>
      <c r="D16" s="43"/>
      <c r="E16" s="43"/>
      <c r="F16" s="43"/>
      <c r="G16" s="43"/>
      <c r="H16" s="43"/>
      <c r="I16" s="43"/>
      <c r="J16" s="38"/>
      <c r="K16" s="38"/>
      <c r="L16" s="38"/>
      <c r="M16" s="38"/>
      <c r="N16" s="38"/>
      <c r="O16" s="34">
        <f>99985.103+157.792</f>
        <v>100142.895</v>
      </c>
      <c r="P16" s="2">
        <f>91404.014+109.94</f>
        <v>91513.953999999998</v>
      </c>
      <c r="Q16" s="2">
        <f>79264.941+17.64</f>
        <v>79282.581000000006</v>
      </c>
      <c r="R16" s="15">
        <v>71639.903999999995</v>
      </c>
    </row>
    <row r="17" spans="1:18" ht="28.8" x14ac:dyDescent="0.3">
      <c r="A17" s="18" t="s">
        <v>17</v>
      </c>
      <c r="B17" s="6">
        <v>0</v>
      </c>
      <c r="C17" s="43"/>
      <c r="D17" s="43"/>
      <c r="E17" s="43"/>
      <c r="F17" s="43"/>
      <c r="G17" s="43"/>
      <c r="H17" s="43"/>
      <c r="I17" s="43"/>
      <c r="J17" s="38"/>
      <c r="K17" s="38"/>
      <c r="L17" s="38"/>
      <c r="M17" s="38"/>
      <c r="N17" s="38"/>
      <c r="O17" s="34">
        <v>-138.928</v>
      </c>
      <c r="P17" s="2">
        <v>-138.928</v>
      </c>
      <c r="Q17" s="2">
        <v>-138.928</v>
      </c>
      <c r="R17" s="15">
        <v>0</v>
      </c>
    </row>
    <row r="18" spans="1:18" x14ac:dyDescent="0.3">
      <c r="A18" s="18" t="s">
        <v>18</v>
      </c>
      <c r="B18" s="6">
        <v>1674.49</v>
      </c>
      <c r="C18" s="43"/>
      <c r="D18" s="43"/>
      <c r="E18" s="43"/>
      <c r="F18" s="43"/>
      <c r="G18" s="43"/>
      <c r="H18" s="43"/>
      <c r="I18" s="43"/>
      <c r="J18" s="38"/>
      <c r="K18" s="38"/>
      <c r="L18" s="38"/>
      <c r="M18" s="38"/>
      <c r="N18" s="38"/>
      <c r="O18" s="34">
        <v>595.06500000000005</v>
      </c>
      <c r="P18" s="2">
        <v>291.34500000000003</v>
      </c>
      <c r="Q18" s="2">
        <v>78.891000000000005</v>
      </c>
      <c r="R18" s="15">
        <v>-138.928</v>
      </c>
    </row>
    <row r="19" spans="1:18" s="1" customFormat="1" x14ac:dyDescent="0.3">
      <c r="A19" s="19" t="s">
        <v>14</v>
      </c>
      <c r="B19" s="30">
        <f>SUM(B16:B18)</f>
        <v>312422.53700000001</v>
      </c>
      <c r="C19" s="44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35">
        <f t="shared" ref="M19:R19" si="2">SUM(O16:O18)</f>
        <v>100599.03200000001</v>
      </c>
      <c r="P19" s="3">
        <f t="shared" si="2"/>
        <v>91666.370999999999</v>
      </c>
      <c r="Q19" s="3">
        <f t="shared" si="2"/>
        <v>79222.544000000009</v>
      </c>
      <c r="R19" s="17">
        <f t="shared" si="2"/>
        <v>71500.975999999995</v>
      </c>
    </row>
    <row r="20" spans="1:18" s="1" customFormat="1" ht="29.4" thickBot="1" x14ac:dyDescent="0.35">
      <c r="A20" s="20" t="s">
        <v>19</v>
      </c>
      <c r="B20" s="31">
        <f>B14+B19</f>
        <v>388753.54300000001</v>
      </c>
      <c r="C20" s="44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36">
        <f t="shared" ref="L20:R20" si="3">O14+O19</f>
        <v>104402.224</v>
      </c>
      <c r="P20" s="21">
        <f t="shared" si="3"/>
        <v>93867.665999999997</v>
      </c>
      <c r="Q20" s="21">
        <f t="shared" si="3"/>
        <v>80301.581000000006</v>
      </c>
      <c r="R20" s="22">
        <f t="shared" si="3"/>
        <v>71569.108999999997</v>
      </c>
    </row>
    <row r="21" spans="1:18" x14ac:dyDescent="0.3"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">
        <f t="shared" ref="M21:R21" si="4">+O9-O20</f>
        <v>0</v>
      </c>
      <c r="P21" s="4">
        <f t="shared" si="4"/>
        <v>0</v>
      </c>
      <c r="Q21" s="4">
        <f t="shared" si="4"/>
        <v>0</v>
      </c>
      <c r="R21" s="4">
        <f t="shared" si="4"/>
        <v>0</v>
      </c>
    </row>
  </sheetData>
  <mergeCells count="4">
    <mergeCell ref="A1:R1"/>
    <mergeCell ref="A3:B3"/>
    <mergeCell ref="A10:B10"/>
    <mergeCell ref="A15:B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Хуршеда</cp:lastModifiedBy>
  <cp:lastPrinted>2021-01-12T06:18:58Z</cp:lastPrinted>
  <dcterms:created xsi:type="dcterms:W3CDTF">2019-06-10T06:47:01Z</dcterms:created>
  <dcterms:modified xsi:type="dcterms:W3CDTF">2022-04-11T08:53:22Z</dcterms:modified>
</cp:coreProperties>
</file>