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Хуршеда\Desktop\для сайта\фин отчет\4Q 2021\"/>
    </mc:Choice>
  </mc:AlternateContent>
  <xr:revisionPtr revIDLastSave="0" documentId="13_ncr:1_{D7150A66-3DF3-4517-AE58-07440243465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Ҳисоботи молиявӣ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2" l="1"/>
  <c r="D14" i="2"/>
  <c r="D9" i="2"/>
  <c r="D20" i="2" l="1"/>
  <c r="D21" i="2" s="1"/>
  <c r="E9" i="2"/>
  <c r="E19" i="2"/>
  <c r="E14" i="2"/>
  <c r="E20" i="2" l="1"/>
  <c r="E21" i="2" s="1"/>
  <c r="F19" i="2"/>
  <c r="F14" i="2"/>
  <c r="F9" i="2"/>
  <c r="F20" i="2" l="1"/>
  <c r="F21" i="2" s="1"/>
  <c r="G19" i="2"/>
  <c r="G14" i="2"/>
  <c r="G9" i="2"/>
  <c r="G20" i="2" l="1"/>
  <c r="G21" i="2" s="1"/>
  <c r="I16" i="2"/>
  <c r="I4" i="2"/>
  <c r="I9" i="2" s="1"/>
  <c r="I19" i="2"/>
  <c r="H19" i="2"/>
  <c r="I14" i="2"/>
  <c r="H14" i="2"/>
  <c r="H9" i="2"/>
  <c r="H20" i="2" l="1"/>
  <c r="H21" i="2" s="1"/>
  <c r="I20" i="2"/>
  <c r="I21" i="2" s="1"/>
  <c r="J19" i="2"/>
  <c r="J14" i="2"/>
  <c r="J9" i="2"/>
  <c r="J20" i="2" l="1"/>
  <c r="J21" i="2"/>
  <c r="K19" i="2"/>
  <c r="K14" i="2"/>
  <c r="K9" i="2"/>
  <c r="K20" i="2" l="1"/>
  <c r="K21" i="2" s="1"/>
  <c r="R13" i="2"/>
  <c r="O16" i="2"/>
  <c r="O13" i="2"/>
  <c r="O8" i="2"/>
  <c r="O6" i="2"/>
  <c r="O5" i="2"/>
  <c r="O4" i="2"/>
  <c r="P16" i="2"/>
  <c r="P13" i="2" l="1"/>
  <c r="P8" i="2"/>
  <c r="P4" i="2"/>
  <c r="Q16" i="2"/>
  <c r="Q13" i="2"/>
  <c r="Q8" i="2"/>
  <c r="Q4" i="2"/>
  <c r="N16" i="2"/>
  <c r="N13" i="2"/>
  <c r="N8" i="2"/>
  <c r="N4" i="2"/>
  <c r="M16" i="2"/>
  <c r="M13" i="2"/>
  <c r="M8" i="2"/>
  <c r="M4" i="2"/>
  <c r="L16" i="2"/>
  <c r="L13" i="2"/>
  <c r="L11" i="2"/>
  <c r="L4" i="2"/>
  <c r="L9" i="2"/>
  <c r="M9" i="2" l="1"/>
  <c r="N9" i="2"/>
  <c r="O9" i="2"/>
  <c r="P9" i="2"/>
  <c r="Q9" i="2"/>
  <c r="R9" i="2"/>
  <c r="M14" i="2"/>
  <c r="N14" i="2"/>
  <c r="O14" i="2"/>
  <c r="P14" i="2"/>
  <c r="Q14" i="2"/>
  <c r="R14" i="2"/>
  <c r="R20" i="2" s="1"/>
  <c r="M19" i="2"/>
  <c r="N19" i="2"/>
  <c r="O19" i="2"/>
  <c r="P19" i="2"/>
  <c r="Q19" i="2"/>
  <c r="R19" i="2"/>
  <c r="L19" i="2"/>
  <c r="R21" i="2" l="1"/>
  <c r="O20" i="2"/>
  <c r="O21" i="2" s="1"/>
  <c r="Q20" i="2"/>
  <c r="Q21" i="2" s="1"/>
  <c r="P20" i="2"/>
  <c r="P21" i="2" s="1"/>
  <c r="N20" i="2"/>
  <c r="N21" i="2" s="1"/>
  <c r="M20" i="2"/>
  <c r="M21" i="2" s="1"/>
  <c r="L14" i="2"/>
  <c r="L20" i="2" s="1"/>
  <c r="L21" i="2" s="1"/>
</calcChain>
</file>

<file path=xl/sharedStrings.xml><?xml version="1.0" encoding="utf-8"?>
<sst xmlns="http://schemas.openxmlformats.org/spreadsheetml/2006/main" count="21" uniqueCount="21">
  <si>
    <t>Ҳисоботи молиявии ФҚХ "Фонди бозтамвил"</t>
  </si>
  <si>
    <t>ДОРОИҲО</t>
  </si>
  <si>
    <t>ӮҲДАДОРИҲО</t>
  </si>
  <si>
    <t>САРМОЯИ ТАВОЗУНӢ</t>
  </si>
  <si>
    <t>Воситаҳои пулӣ</t>
  </si>
  <si>
    <t>Маблағҳо дар Бонкҳо ва ташкилоти маблағгузории хурд</t>
  </si>
  <si>
    <t>Қарзҳои байнибонкӣ</t>
  </si>
  <si>
    <t>Воситаҳои асосӣ</t>
  </si>
  <si>
    <t>Дороиҳои дигар</t>
  </si>
  <si>
    <t>Ҳамаги Дороиҳо</t>
  </si>
  <si>
    <t>Маблағҳои донорҳо</t>
  </si>
  <si>
    <t>Дигар ӯҳдадориҳо</t>
  </si>
  <si>
    <t>Ҳамаги ӯҳдадориҳо</t>
  </si>
  <si>
    <t>Захираҳо</t>
  </si>
  <si>
    <t>Ҳамаги сармояи тавозунӣ</t>
  </si>
  <si>
    <t>Нишондиҳандаҳои асосӣ (ҳазор сомони)</t>
  </si>
  <si>
    <t>Маблағҳои Бонкҳо ва ташкилоти маблағгузории хурд</t>
  </si>
  <si>
    <t>Фоидаи тақсимнашуда / зарари солҳои гузашта</t>
  </si>
  <si>
    <t>Фоидаи соли ҷорӣ</t>
  </si>
  <si>
    <t>Ҳамаги ӯҳдадориҳо ва Сармояи тавозунӣ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</si>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</sst>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65" fontId="0" fillId="0" borderId="1" xfId="1" applyNumberFormat="1" applyFont="1" applyBorder="1"/>
    <xf numFmtId="165" fontId="2" fillId="0" borderId="1" xfId="1" applyNumberFormat="1" applyFont="1" applyBorder="1"/>
    <xf numFmtId="165" fontId="0" fillId="0" borderId="0" xfId="0" applyNumberFormat="1"/>
    <xf numFmtId="165" fontId="0" fillId="0" borderId="1" xfId="1" applyNumberFormat="1" applyFont="1" applyBorder="1" applyAlignment="1">
      <alignment wrapText="1"/>
    </xf>
    <xf numFmtId="165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/>
    <xf numFmtId="0" fontId="1" fillId="2" borderId="2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65" fontId="0" fillId="0" borderId="5" xfId="1" applyNumberFormat="1" applyFont="1" applyBorder="1" applyAlignment="1">
      <alignment wrapText="1"/>
    </xf>
    <xf numFmtId="165" fontId="0" fillId="0" borderId="6" xfId="1" applyNumberFormat="1" applyFont="1" applyBorder="1"/>
    <xf numFmtId="165" fontId="2" fillId="0" borderId="5" xfId="1" applyNumberFormat="1" applyFont="1" applyBorder="1" applyAlignment="1">
      <alignment horizontal="left" wrapText="1"/>
    </xf>
    <xf numFmtId="165" fontId="2" fillId="0" borderId="6" xfId="1" applyNumberFormat="1" applyFont="1" applyBorder="1"/>
    <xf numFmtId="165" fontId="0" fillId="0" borderId="5" xfId="1" applyNumberFormat="1" applyFont="1" applyFill="1" applyBorder="1" applyAlignment="1">
      <alignment wrapText="1"/>
    </xf>
    <xf numFmtId="165" fontId="2" fillId="0" borderId="5" xfId="1" applyNumberFormat="1" applyFont="1" applyFill="1" applyBorder="1" applyAlignment="1">
      <alignment wrapText="1"/>
    </xf>
    <xf numFmtId="165" fontId="2" fillId="0" borderId="7" xfId="1" applyNumberFormat="1" applyFont="1" applyFill="1" applyBorder="1" applyAlignment="1">
      <alignment wrapText="1"/>
    </xf>
    <xf numFmtId="165" fontId="2" fillId="0" borderId="8" xfId="1" applyNumberFormat="1" applyFont="1" applyBorder="1"/>
    <xf numFmtId="165" fontId="2" fillId="0" borderId="9" xfId="1" applyNumberFormat="1" applyFont="1" applyBorder="1"/>
    <xf numFmtId="14" fontId="1" fillId="2" borderId="11" xfId="0" applyNumberFormat="1" applyFont="1" applyFill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wrapText="1"/>
    </xf>
    <xf numFmtId="165" fontId="2" fillId="0" borderId="1" xfId="1" applyNumberFormat="1" applyFont="1" applyBorder="1" applyAlignment="1">
      <alignment wrapText="1"/>
    </xf>
    <xf numFmtId="165" fontId="2" fillId="0" borderId="1" xfId="0" applyNumberFormat="1" applyFont="1" applyBorder="1"/>
    <xf numFmtId="165" fontId="2" fillId="0" borderId="8" xfId="0" applyNumberFormat="1" applyFont="1" applyBorder="1"/>
    <xf numFmtId="0" fontId="5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5" fontId="2" fillId="0" borderId="5" xfId="1" applyNumberFormat="1" applyFont="1" applyBorder="1" applyAlignment="1">
      <alignment horizontal="center"/>
    </xf>
    <xf numFmtId="165" fontId="2" fillId="0" borderId="10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wrapText="1"/>
    </xf>
    <xf numFmtId="165" fontId="2" fillId="0" borderId="1" xfId="1" applyNumberFormat="1" applyFont="1" applyFill="1" applyBorder="1" applyAlignment="1">
      <alignment wrapText="1"/>
    </xf>
    <xf numFmtId="165" fontId="2" fillId="0" borderId="8" xfId="1" applyNumberFormat="1" applyFont="1" applyFill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zoomScaleNormal="100" workbookViewId="0">
      <selection activeCell="C12" sqref="C12"/>
    </sheetView>
  </sheetViews>
  <sheetFormatPr defaultRowHeight="14.4" x14ac:dyDescent="0.3"/>
  <cols>
    <col min="1" max="1" width="32.5546875" style="7" customWidth="1"/>
    <col min="2" max="2" width="12.88671875" style="7" customWidth="1"/>
    <col min="3" max="3" width="12" style="7" customWidth="1"/>
    <col min="4" max="9" width="10.33203125" style="7" bestFit="1" customWidth="1"/>
    <col min="10" max="14" width="10.33203125" bestFit="1" customWidth="1"/>
    <col min="15" max="15" width="10.33203125" hidden="1" customWidth="1"/>
    <col min="16" max="18" width="10.109375" hidden="1" customWidth="1"/>
  </cols>
  <sheetData>
    <row r="1" spans="1:18" s="9" customFormat="1" ht="18.600000000000001" thickBot="1" x14ac:dyDescent="0.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s="8" customFormat="1" ht="28.8" x14ac:dyDescent="0.3">
      <c r="A2" s="10" t="s">
        <v>15</v>
      </c>
      <c r="B2" s="23">
        <v>44561</v>
      </c>
      <c r="C2" s="23">
        <v>44469</v>
      </c>
      <c r="D2" s="11">
        <v>44377</v>
      </c>
      <c r="E2" s="11">
        <v>44286</v>
      </c>
      <c r="F2" s="11">
        <v>44196</v>
      </c>
      <c r="G2" s="11">
        <v>44104</v>
      </c>
      <c r="H2" s="11">
        <v>44012</v>
      </c>
      <c r="I2" s="11">
        <v>43921</v>
      </c>
      <c r="J2" s="12">
        <v>43830</v>
      </c>
      <c r="K2" s="12">
        <v>43738</v>
      </c>
      <c r="L2" s="12">
        <v>43646</v>
      </c>
      <c r="M2" s="12">
        <v>43555</v>
      </c>
      <c r="N2" s="12">
        <v>43465</v>
      </c>
      <c r="O2" s="12">
        <v>43373</v>
      </c>
      <c r="P2" s="12">
        <v>43281</v>
      </c>
      <c r="Q2" s="12">
        <v>43190</v>
      </c>
      <c r="R2" s="13">
        <v>43100</v>
      </c>
    </row>
    <row r="3" spans="1:18" x14ac:dyDescent="0.3">
      <c r="A3" s="29" t="s">
        <v>1</v>
      </c>
      <c r="B3" s="30"/>
      <c r="C3" s="30"/>
      <c r="D3" s="30"/>
      <c r="E3" s="30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</row>
    <row r="4" spans="1:18" x14ac:dyDescent="0.3">
      <c r="A4" s="14" t="s">
        <v>4</v>
      </c>
      <c r="B4" s="5">
        <v>232312</v>
      </c>
      <c r="C4" s="5">
        <v>243387</v>
      </c>
      <c r="D4" s="5">
        <v>235958.87</v>
      </c>
      <c r="E4" s="5">
        <v>246765.09299999999</v>
      </c>
      <c r="F4" s="5">
        <v>221349.85700000002</v>
      </c>
      <c r="G4" s="5">
        <v>210389.848</v>
      </c>
      <c r="H4" s="5">
        <v>167068.505</v>
      </c>
      <c r="I4" s="5">
        <f>159574432/1000</f>
        <v>159574.432</v>
      </c>
      <c r="J4" s="2">
        <v>89744.877999999997</v>
      </c>
      <c r="K4" s="2">
        <v>61042.42</v>
      </c>
      <c r="L4" s="2">
        <f>14449.644+35019.308+0</f>
        <v>49468.951999999997</v>
      </c>
      <c r="M4" s="2">
        <f>24616.13+19590.428</f>
        <v>44206.558000000005</v>
      </c>
      <c r="N4" s="2">
        <f>13479.764+12816.292</f>
        <v>26296.055999999997</v>
      </c>
      <c r="O4" s="2">
        <f>12389.586+3499.309</f>
        <v>15888.895</v>
      </c>
      <c r="P4" s="2">
        <f>25686.335+1999.82</f>
        <v>27686.154999999999</v>
      </c>
      <c r="Q4" s="2">
        <f>28215.616+881.38</f>
        <v>29096.996000000003</v>
      </c>
      <c r="R4" s="15">
        <v>71557.567999999999</v>
      </c>
    </row>
    <row r="5" spans="1:18" ht="28.8" x14ac:dyDescent="0.3">
      <c r="A5" s="14" t="s">
        <v>5</v>
      </c>
      <c r="B5" s="6">
        <v>0</v>
      </c>
      <c r="C5" s="24" t="s">
        <v>20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2">
        <v>40000</v>
      </c>
      <c r="K5" s="2">
        <v>67000</v>
      </c>
      <c r="L5" s="2">
        <v>50000</v>
      </c>
      <c r="M5" s="2">
        <v>50000</v>
      </c>
      <c r="N5" s="2">
        <v>60000</v>
      </c>
      <c r="O5" s="2">
        <f>80000</f>
        <v>80000</v>
      </c>
      <c r="P5" s="2">
        <v>60000</v>
      </c>
      <c r="Q5" s="2">
        <v>50000</v>
      </c>
      <c r="R5" s="15">
        <v>0</v>
      </c>
    </row>
    <row r="6" spans="1:18" x14ac:dyDescent="0.3">
      <c r="A6" s="14" t="s">
        <v>6</v>
      </c>
      <c r="B6" s="5">
        <v>123721</v>
      </c>
      <c r="C6" s="5">
        <v>117207</v>
      </c>
      <c r="D6" s="5">
        <v>102292.266</v>
      </c>
      <c r="E6" s="5">
        <v>65457.955000000002</v>
      </c>
      <c r="F6" s="5">
        <v>61560.798000000003</v>
      </c>
      <c r="G6" s="5">
        <v>64438.542000000001</v>
      </c>
      <c r="H6" s="5">
        <v>66549.611000000004</v>
      </c>
      <c r="I6" s="5">
        <v>69477.354000000007</v>
      </c>
      <c r="J6" s="2">
        <v>70160.654999999999</v>
      </c>
      <c r="K6" s="2">
        <v>69975.611000000004</v>
      </c>
      <c r="L6" s="2">
        <v>60704.591</v>
      </c>
      <c r="M6" s="2">
        <v>43943.387999999999</v>
      </c>
      <c r="N6" s="2">
        <v>28985.103999999999</v>
      </c>
      <c r="O6" s="2">
        <f>7889.617</f>
        <v>7889.6170000000002</v>
      </c>
      <c r="P6" s="2">
        <v>5497.0169999999998</v>
      </c>
      <c r="Q6" s="2">
        <v>881.95</v>
      </c>
      <c r="R6" s="15">
        <v>0</v>
      </c>
    </row>
    <row r="7" spans="1:18" x14ac:dyDescent="0.3">
      <c r="A7" s="14" t="s">
        <v>7</v>
      </c>
      <c r="B7" s="5">
        <v>193</v>
      </c>
      <c r="C7" s="5">
        <v>217</v>
      </c>
      <c r="D7" s="5">
        <v>231.17099999999999</v>
      </c>
      <c r="E7" s="5">
        <v>231.761</v>
      </c>
      <c r="F7" s="5">
        <v>261.10400000000004</v>
      </c>
      <c r="G7" s="5">
        <v>292.13900000000001</v>
      </c>
      <c r="H7" s="5">
        <v>323.173</v>
      </c>
      <c r="I7" s="5">
        <v>354.20800000000003</v>
      </c>
      <c r="J7" s="2">
        <v>212.47</v>
      </c>
      <c r="K7" s="2">
        <v>235.14400000000001</v>
      </c>
      <c r="L7" s="2">
        <v>262.94200000000001</v>
      </c>
      <c r="M7" s="2">
        <v>280.07799999999997</v>
      </c>
      <c r="N7" s="2">
        <v>282.529</v>
      </c>
      <c r="O7" s="2">
        <v>247.68899999999999</v>
      </c>
      <c r="P7" s="2">
        <v>258.57600000000002</v>
      </c>
      <c r="Q7" s="2">
        <v>83.966999999999999</v>
      </c>
      <c r="R7" s="15">
        <v>0</v>
      </c>
    </row>
    <row r="8" spans="1:18" x14ac:dyDescent="0.3">
      <c r="A8" s="14" t="s">
        <v>8</v>
      </c>
      <c r="B8" s="5">
        <v>1336</v>
      </c>
      <c r="C8" s="5">
        <v>1942</v>
      </c>
      <c r="D8" s="5">
        <v>1890.731</v>
      </c>
      <c r="E8" s="5">
        <v>1747.8440000000001</v>
      </c>
      <c r="F8" s="5">
        <v>1793.0749999999998</v>
      </c>
      <c r="G8" s="5">
        <v>1979.9770000000001</v>
      </c>
      <c r="H8" s="5">
        <v>2081.3229999999999</v>
      </c>
      <c r="I8" s="5">
        <v>2343.9830000000002</v>
      </c>
      <c r="J8" s="2">
        <v>2752.4549999999999</v>
      </c>
      <c r="K8" s="2">
        <v>609.09400000000005</v>
      </c>
      <c r="L8" s="2">
        <v>523.15599999999995</v>
      </c>
      <c r="M8" s="2">
        <f>24.594+319</f>
        <v>343.59399999999999</v>
      </c>
      <c r="N8" s="2">
        <f>38.549+20.634+168.482+4.79</f>
        <v>232.45499999999998</v>
      </c>
      <c r="O8" s="2">
        <f>1.035+0.073+47.855+217.42+109.64</f>
        <v>376.02299999999997</v>
      </c>
      <c r="P8" s="2">
        <f>0.294+4.59+127.762+224.74+68.532</f>
        <v>425.91799999999995</v>
      </c>
      <c r="Q8" s="2">
        <f>22.347+16.951+165.618+33.752</f>
        <v>238.66800000000001</v>
      </c>
      <c r="R8" s="15">
        <v>11.541</v>
      </c>
    </row>
    <row r="9" spans="1:18" s="1" customFormat="1" x14ac:dyDescent="0.3">
      <c r="A9" s="16" t="s">
        <v>9</v>
      </c>
      <c r="B9" s="37">
        <v>357562</v>
      </c>
      <c r="C9" s="25">
        <v>362753</v>
      </c>
      <c r="D9" s="3">
        <f t="shared" ref="D9:E9" si="0">SUM(D4:D8)</f>
        <v>340373.038</v>
      </c>
      <c r="E9" s="3">
        <f t="shared" si="0"/>
        <v>314202.65299999999</v>
      </c>
      <c r="F9" s="3">
        <f t="shared" ref="F9:G9" si="1">SUM(F4:F8)</f>
        <v>284964.83400000003</v>
      </c>
      <c r="G9" s="3">
        <f t="shared" si="1"/>
        <v>277100.50600000005</v>
      </c>
      <c r="H9" s="3">
        <f t="shared" ref="H9:I9" si="2">SUM(H4:H8)</f>
        <v>236022.61200000002</v>
      </c>
      <c r="I9" s="3">
        <f t="shared" si="2"/>
        <v>231749.97700000004</v>
      </c>
      <c r="J9" s="3">
        <f>SUM(J4:J8)</f>
        <v>202870.45799999998</v>
      </c>
      <c r="K9" s="3">
        <f>SUM(K4:K8)</f>
        <v>198862.26900000003</v>
      </c>
      <c r="L9" s="3">
        <f>SUM(L4:L8)</f>
        <v>160959.641</v>
      </c>
      <c r="M9" s="3">
        <f t="shared" ref="M9:R9" si="3">SUM(M4:M8)</f>
        <v>138773.61800000002</v>
      </c>
      <c r="N9" s="3">
        <f t="shared" si="3"/>
        <v>115796.144</v>
      </c>
      <c r="O9" s="3">
        <f t="shared" si="3"/>
        <v>104402.224</v>
      </c>
      <c r="P9" s="3">
        <f t="shared" si="3"/>
        <v>93867.665999999997</v>
      </c>
      <c r="Q9" s="3">
        <f t="shared" si="3"/>
        <v>80301.581000000006</v>
      </c>
      <c r="R9" s="17">
        <f t="shared" si="3"/>
        <v>71569.108999999997</v>
      </c>
    </row>
    <row r="10" spans="1:18" s="1" customFormat="1" x14ac:dyDescent="0.3">
      <c r="A10" s="33" t="s">
        <v>2</v>
      </c>
      <c r="B10" s="34"/>
      <c r="C10" s="34"/>
      <c r="D10" s="34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18" ht="28.8" x14ac:dyDescent="0.3">
      <c r="A11" s="18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2">
        <v>0</v>
      </c>
      <c r="K11" s="2">
        <v>0</v>
      </c>
      <c r="L11" s="2">
        <f>0</f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15">
        <v>0</v>
      </c>
    </row>
    <row r="12" spans="1:18" x14ac:dyDescent="0.3">
      <c r="A12" s="18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15">
        <v>0</v>
      </c>
    </row>
    <row r="13" spans="1:18" x14ac:dyDescent="0.3">
      <c r="A13" s="18" t="s">
        <v>11</v>
      </c>
      <c r="B13" s="6">
        <v>59155</v>
      </c>
      <c r="C13" s="6">
        <v>68948</v>
      </c>
      <c r="D13" s="6">
        <v>72909.971999999994</v>
      </c>
      <c r="E13" s="6">
        <v>60453.186000000002</v>
      </c>
      <c r="F13" s="6">
        <v>57297.131000000001</v>
      </c>
      <c r="G13" s="6">
        <v>50314.228000000003</v>
      </c>
      <c r="H13" s="6">
        <v>48593.163</v>
      </c>
      <c r="I13" s="6">
        <v>46871.188000000002</v>
      </c>
      <c r="J13" s="2">
        <v>44929.544999999998</v>
      </c>
      <c r="K13" s="2">
        <v>43960.17</v>
      </c>
      <c r="L13" s="2">
        <f>277.594+71.61+20.736+0.036+0.004+35019.308</f>
        <v>35389.288</v>
      </c>
      <c r="M13" s="2">
        <f>12.823+183.534+0.408+0.088+19590.428+0.998</f>
        <v>19788.278999999999</v>
      </c>
      <c r="N13" s="2">
        <f>2.456+202.61+26.086+45.56+12816.292+3.135</f>
        <v>13096.138999999999</v>
      </c>
      <c r="O13" s="2">
        <f>5.589+215.074+27.216+55.259+3499.309+0.745</f>
        <v>3803.192</v>
      </c>
      <c r="P13" s="2">
        <f>149.697+20.778+29.161+1999.82+1.839</f>
        <v>2201.2950000000001</v>
      </c>
      <c r="Q13" s="2">
        <f>881.38+2.346+144.773+13.17+7.11+29.632+0.626</f>
        <v>1079.037</v>
      </c>
      <c r="R13" s="15">
        <f>48.549+6.329+0.28+11.972+0.155+0.848</f>
        <v>68.132999999999996</v>
      </c>
    </row>
    <row r="14" spans="1:18" s="1" customFormat="1" x14ac:dyDescent="0.3">
      <c r="A14" s="19" t="s">
        <v>12</v>
      </c>
      <c r="B14" s="38">
        <v>59155</v>
      </c>
      <c r="C14" s="3">
        <v>68948</v>
      </c>
      <c r="D14" s="3">
        <f t="shared" ref="D14:E14" si="4">SUM(D11:D13)</f>
        <v>72909.971999999994</v>
      </c>
      <c r="E14" s="3">
        <f t="shared" si="4"/>
        <v>60453.186000000002</v>
      </c>
      <c r="F14" s="3">
        <f t="shared" ref="F14:G14" si="5">SUM(F11:F13)</f>
        <v>57297.131000000001</v>
      </c>
      <c r="G14" s="3">
        <f t="shared" si="5"/>
        <v>50314.228000000003</v>
      </c>
      <c r="H14" s="3">
        <f t="shared" ref="H14:I14" si="6">SUM(H11:H13)</f>
        <v>48593.163</v>
      </c>
      <c r="I14" s="3">
        <f t="shared" si="6"/>
        <v>46871.188000000002</v>
      </c>
      <c r="J14" s="3">
        <f>SUM(J11:J13)</f>
        <v>44929.544999999998</v>
      </c>
      <c r="K14" s="3">
        <f>SUM(K11:K13)</f>
        <v>43960.17</v>
      </c>
      <c r="L14" s="3">
        <f>SUM(L11:L13)</f>
        <v>35389.288</v>
      </c>
      <c r="M14" s="3">
        <f t="shared" ref="M14:R14" si="7">SUM(M11:M13)</f>
        <v>19788.278999999999</v>
      </c>
      <c r="N14" s="3">
        <f t="shared" si="7"/>
        <v>13096.138999999999</v>
      </c>
      <c r="O14" s="3">
        <f t="shared" si="7"/>
        <v>3803.192</v>
      </c>
      <c r="P14" s="3">
        <f t="shared" si="7"/>
        <v>2201.2950000000001</v>
      </c>
      <c r="Q14" s="3">
        <f t="shared" si="7"/>
        <v>1079.037</v>
      </c>
      <c r="R14" s="17">
        <f t="shared" si="7"/>
        <v>68.132999999999996</v>
      </c>
    </row>
    <row r="15" spans="1:18" s="1" customFormat="1" x14ac:dyDescent="0.3">
      <c r="A15" s="33" t="s">
        <v>3</v>
      </c>
      <c r="B15" s="34"/>
      <c r="C15" s="34"/>
      <c r="D15" s="34"/>
      <c r="E15" s="34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</row>
    <row r="16" spans="1:18" x14ac:dyDescent="0.3">
      <c r="A16" s="18" t="s">
        <v>13</v>
      </c>
      <c r="B16" s="6">
        <v>295126</v>
      </c>
      <c r="C16" s="6">
        <v>291058</v>
      </c>
      <c r="D16" s="6">
        <v>265903.42300000001</v>
      </c>
      <c r="E16" s="6">
        <v>250694.63200000001</v>
      </c>
      <c r="F16" s="6">
        <v>225243.83100000001</v>
      </c>
      <c r="G16" s="6">
        <v>219879.66500000001</v>
      </c>
      <c r="H16" s="6">
        <v>181520.03899999999</v>
      </c>
      <c r="I16" s="6">
        <f>178557.984+1416.804</f>
        <v>179974.788</v>
      </c>
      <c r="J16" s="2">
        <v>154221.58799999999</v>
      </c>
      <c r="K16" s="2">
        <v>152260.37299999999</v>
      </c>
      <c r="L16" s="2">
        <f>122792.422+381.235+836.147</f>
        <v>124009.804</v>
      </c>
      <c r="M16" s="2">
        <f>117264.347+299.1655+579.702</f>
        <v>118143.2145</v>
      </c>
      <c r="N16" s="2">
        <f>101739.068+579.702</f>
        <v>102318.77</v>
      </c>
      <c r="O16" s="2">
        <f>99985.103+157.792</f>
        <v>100142.895</v>
      </c>
      <c r="P16" s="2">
        <f>91404.014+109.94</f>
        <v>91513.953999999998</v>
      </c>
      <c r="Q16" s="2">
        <f>79264.941+17.64</f>
        <v>79282.581000000006</v>
      </c>
      <c r="R16" s="15">
        <v>71639.903999999995</v>
      </c>
    </row>
    <row r="17" spans="1:18" ht="28.8" x14ac:dyDescent="0.3">
      <c r="A17" s="18" t="s">
        <v>17</v>
      </c>
      <c r="B17" s="6">
        <v>0</v>
      </c>
      <c r="C17" s="6">
        <v>0</v>
      </c>
      <c r="D17" s="6">
        <v>0</v>
      </c>
      <c r="E17" s="6">
        <v>2379.3620000000001</v>
      </c>
      <c r="F17" s="6">
        <v>0</v>
      </c>
      <c r="G17" s="6">
        <v>3719.3240000000001</v>
      </c>
      <c r="H17" s="6">
        <v>3719.3240000000001</v>
      </c>
      <c r="I17" s="6">
        <v>3719.3240000000001</v>
      </c>
      <c r="J17" s="2">
        <v>0</v>
      </c>
      <c r="K17" s="2">
        <v>0</v>
      </c>
      <c r="L17" s="2">
        <v>0</v>
      </c>
      <c r="M17" s="2">
        <v>126.63249999999999</v>
      </c>
      <c r="N17" s="2">
        <v>-138.928</v>
      </c>
      <c r="O17" s="2">
        <v>-138.928</v>
      </c>
      <c r="P17" s="2">
        <v>-138.928</v>
      </c>
      <c r="Q17" s="2">
        <v>-138.928</v>
      </c>
      <c r="R17" s="15">
        <v>0</v>
      </c>
    </row>
    <row r="18" spans="1:18" x14ac:dyDescent="0.3">
      <c r="A18" s="18" t="s">
        <v>18</v>
      </c>
      <c r="B18" s="6">
        <v>3281</v>
      </c>
      <c r="C18" s="6">
        <v>2747</v>
      </c>
      <c r="D18" s="6">
        <v>1559.643</v>
      </c>
      <c r="E18" s="6">
        <v>675.47299999999996</v>
      </c>
      <c r="F18" s="6">
        <v>2423.8710000000001</v>
      </c>
      <c r="G18" s="6">
        <v>3187.2890000000002</v>
      </c>
      <c r="H18" s="6">
        <v>2190.0859999999998</v>
      </c>
      <c r="I18" s="6">
        <v>1184.6769999999999</v>
      </c>
      <c r="J18" s="2">
        <v>3719.3249999999998</v>
      </c>
      <c r="K18" s="2">
        <v>2641.7260000000001</v>
      </c>
      <c r="L18" s="2">
        <v>1560.549</v>
      </c>
      <c r="M18" s="2">
        <v>715.49199999999996</v>
      </c>
      <c r="N18" s="2">
        <v>520.16300000000001</v>
      </c>
      <c r="O18" s="2">
        <v>595.06500000000005</v>
      </c>
      <c r="P18" s="2">
        <v>291.34500000000003</v>
      </c>
      <c r="Q18" s="2">
        <v>78.891000000000005</v>
      </c>
      <c r="R18" s="15">
        <v>-138.928</v>
      </c>
    </row>
    <row r="19" spans="1:18" s="1" customFormat="1" x14ac:dyDescent="0.3">
      <c r="A19" s="19" t="s">
        <v>14</v>
      </c>
      <c r="B19" s="38">
        <v>298407</v>
      </c>
      <c r="C19" s="26">
        <v>293805</v>
      </c>
      <c r="D19" s="3">
        <f t="shared" ref="D19:E19" si="8">SUM(D16:D18)</f>
        <v>267463.06599999999</v>
      </c>
      <c r="E19" s="3">
        <f t="shared" si="8"/>
        <v>253749.467</v>
      </c>
      <c r="F19" s="3">
        <f t="shared" ref="F19:G19" si="9">SUM(F16:F18)</f>
        <v>227667.70200000002</v>
      </c>
      <c r="G19" s="3">
        <f t="shared" si="9"/>
        <v>226786.27799999999</v>
      </c>
      <c r="H19" s="3">
        <f t="shared" ref="H19:I19" si="10">SUM(H16:H18)</f>
        <v>187429.44899999999</v>
      </c>
      <c r="I19" s="3">
        <f t="shared" si="10"/>
        <v>184878.78899999999</v>
      </c>
      <c r="J19" s="3">
        <f>SUM(J16:J18)</f>
        <v>157940.913</v>
      </c>
      <c r="K19" s="3">
        <f>SUM(K16:K18)</f>
        <v>154902.09899999999</v>
      </c>
      <c r="L19" s="3">
        <f>SUM(L16:L18)</f>
        <v>125570.353</v>
      </c>
      <c r="M19" s="3">
        <f t="shared" ref="M19:R19" si="11">SUM(M16:M18)</f>
        <v>118985.33900000001</v>
      </c>
      <c r="N19" s="3">
        <f t="shared" si="11"/>
        <v>102700.005</v>
      </c>
      <c r="O19" s="3">
        <f t="shared" si="11"/>
        <v>100599.03200000001</v>
      </c>
      <c r="P19" s="3">
        <f t="shared" si="11"/>
        <v>91666.370999999999</v>
      </c>
      <c r="Q19" s="3">
        <f t="shared" si="11"/>
        <v>79222.544000000009</v>
      </c>
      <c r="R19" s="17">
        <f t="shared" si="11"/>
        <v>71500.975999999995</v>
      </c>
    </row>
    <row r="20" spans="1:18" s="1" customFormat="1" ht="29.4" thickBot="1" x14ac:dyDescent="0.35">
      <c r="A20" s="20" t="s">
        <v>19</v>
      </c>
      <c r="B20" s="39">
        <v>357562</v>
      </c>
      <c r="C20" s="27">
        <v>362753</v>
      </c>
      <c r="D20" s="21">
        <f t="shared" ref="D20:E20" si="12">D14+D19</f>
        <v>340373.038</v>
      </c>
      <c r="E20" s="21">
        <f t="shared" si="12"/>
        <v>314202.65299999999</v>
      </c>
      <c r="F20" s="21">
        <f t="shared" ref="F20:G20" si="13">F14+F19</f>
        <v>284964.83300000004</v>
      </c>
      <c r="G20" s="21">
        <f t="shared" si="13"/>
        <v>277100.50599999999</v>
      </c>
      <c r="H20" s="21">
        <f t="shared" ref="H20:K20" si="14">H14+H19</f>
        <v>236022.61199999999</v>
      </c>
      <c r="I20" s="21">
        <f t="shared" si="14"/>
        <v>231749.97699999998</v>
      </c>
      <c r="J20" s="21">
        <f t="shared" si="14"/>
        <v>202870.45799999998</v>
      </c>
      <c r="K20" s="21">
        <f t="shared" si="14"/>
        <v>198862.26899999997</v>
      </c>
      <c r="L20" s="21">
        <f t="shared" ref="L20:R20" si="15">L14+L19</f>
        <v>160959.641</v>
      </c>
      <c r="M20" s="21">
        <f t="shared" si="15"/>
        <v>138773.61800000002</v>
      </c>
      <c r="N20" s="21">
        <f t="shared" si="15"/>
        <v>115796.144</v>
      </c>
      <c r="O20" s="21">
        <f t="shared" si="15"/>
        <v>104402.224</v>
      </c>
      <c r="P20" s="21">
        <f t="shared" si="15"/>
        <v>93867.665999999997</v>
      </c>
      <c r="Q20" s="21">
        <f t="shared" si="15"/>
        <v>80301.581000000006</v>
      </c>
      <c r="R20" s="22">
        <f t="shared" si="15"/>
        <v>71569.108999999997</v>
      </c>
    </row>
    <row r="21" spans="1:18" x14ac:dyDescent="0.3">
      <c r="D21" s="4">
        <f t="shared" ref="D21:E21" si="16">+D9-D20</f>
        <v>0</v>
      </c>
      <c r="E21" s="4">
        <f t="shared" si="16"/>
        <v>0</v>
      </c>
      <c r="F21" s="4">
        <f t="shared" ref="F21:G21" si="17">+F9-F20</f>
        <v>9.9999998928979039E-4</v>
      </c>
      <c r="G21" s="4">
        <f t="shared" si="17"/>
        <v>0</v>
      </c>
      <c r="H21" s="4">
        <f t="shared" ref="H21:I21" si="18">+H9-H20</f>
        <v>0</v>
      </c>
      <c r="I21" s="4">
        <f t="shared" si="18"/>
        <v>0</v>
      </c>
      <c r="J21" s="4">
        <f>+J9-J20</f>
        <v>0</v>
      </c>
      <c r="K21" s="4">
        <f>+K9-K20</f>
        <v>0</v>
      </c>
      <c r="L21" s="4">
        <f>+L9-L20</f>
        <v>0</v>
      </c>
      <c r="M21" s="4">
        <f t="shared" ref="M21:R21" si="19">+M9-M20</f>
        <v>0</v>
      </c>
      <c r="N21" s="4">
        <f t="shared" si="19"/>
        <v>0</v>
      </c>
      <c r="O21" s="4">
        <f t="shared" si="19"/>
        <v>0</v>
      </c>
      <c r="P21" s="4">
        <f t="shared" si="19"/>
        <v>0</v>
      </c>
      <c r="Q21" s="4">
        <f t="shared" si="19"/>
        <v>0</v>
      </c>
      <c r="R21" s="4">
        <f t="shared" si="19"/>
        <v>0</v>
      </c>
    </row>
  </sheetData>
  <mergeCells count="4">
    <mergeCell ref="A1:R1"/>
    <mergeCell ref="A3:R3"/>
    <mergeCell ref="A10:R10"/>
    <mergeCell ref="A15:R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Хуршеда</cp:lastModifiedBy>
  <cp:lastPrinted>2021-01-12T06:18:58Z</cp:lastPrinted>
  <dcterms:created xsi:type="dcterms:W3CDTF">2019-06-10T06:47:01Z</dcterms:created>
  <dcterms:modified xsi:type="dcterms:W3CDTF">2022-01-12T10:52:00Z</dcterms:modified>
</cp:coreProperties>
</file>